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240" windowHeight="12270"/>
  </bookViews>
  <sheets>
    <sheet name="Spreadsheet Calculations" sheetId="1" r:id="rId1"/>
  </sheets>
  <calcPr calcId="145621"/>
</workbook>
</file>

<file path=xl/calcChain.xml><?xml version="1.0" encoding="utf-8"?>
<calcChain xmlns="http://schemas.openxmlformats.org/spreadsheetml/2006/main">
  <c r="D4" i="1" l="1"/>
  <c r="A40" i="1"/>
  <c r="D3" i="1"/>
  <c r="D2" i="1"/>
  <c r="C4" i="1"/>
  <c r="B4" i="1"/>
  <c r="C10" i="1"/>
  <c r="A10" i="1"/>
  <c r="F18" i="1"/>
  <c r="G24" i="1"/>
  <c r="E24" i="1"/>
  <c r="C24" i="1"/>
  <c r="A24" i="1"/>
  <c r="A22" i="1"/>
  <c r="F63" i="1" l="1"/>
  <c r="F61" i="1"/>
  <c r="F59" i="1"/>
  <c r="F57" i="1"/>
  <c r="F52" i="1"/>
  <c r="A63" i="1"/>
  <c r="A61" i="1"/>
  <c r="A59" i="1"/>
  <c r="C57" i="1"/>
  <c r="A57" i="1"/>
  <c r="C55" i="1"/>
  <c r="A55" i="1"/>
  <c r="F55" i="1"/>
  <c r="F7" i="1"/>
  <c r="F36" i="1"/>
  <c r="C40" i="1"/>
  <c r="D42" i="1" s="1"/>
  <c r="D44" i="1" s="1"/>
  <c r="C38" i="1"/>
  <c r="A38" i="1"/>
  <c r="C22" i="1"/>
  <c r="A42" i="1" l="1"/>
  <c r="A44" i="1" s="1"/>
  <c r="A46" i="1" s="1"/>
  <c r="A48" i="1" s="1"/>
  <c r="A12" i="1"/>
  <c r="A14" i="1" s="1"/>
  <c r="L24" i="1"/>
  <c r="E26" i="1" s="1"/>
  <c r="G28" i="1" s="1"/>
  <c r="I24" i="1"/>
  <c r="A26" i="1" s="1"/>
  <c r="A28" i="1" s="1"/>
  <c r="A30" i="1" l="1"/>
  <c r="A32" i="1" s="1"/>
</calcChain>
</file>

<file path=xl/sharedStrings.xml><?xml version="1.0" encoding="utf-8"?>
<sst xmlns="http://schemas.openxmlformats.org/spreadsheetml/2006/main" count="99" uniqueCount="84">
  <si>
    <t xml:space="preserve">1- [[1- |AX - BX|/(Xmax - Xmin)] + [1- |AY - BY|/(Ymax - Ymin)]] </t>
  </si>
  <si>
    <t>Sorensen</t>
  </si>
  <si>
    <t>Sample Unit A</t>
  </si>
  <si>
    <t>Sample Unit B</t>
  </si>
  <si>
    <t>Response X</t>
  </si>
  <si>
    <t>Response Y</t>
  </si>
  <si>
    <t>Euclidean Distance</t>
  </si>
  <si>
    <t>Chi-Squared Distance</t>
  </si>
  <si>
    <t>diff squared</t>
  </si>
  <si>
    <t>summed</t>
  </si>
  <si>
    <t>sqrt</t>
  </si>
  <si>
    <t>Xweight</t>
  </si>
  <si>
    <t>Yweight</t>
  </si>
  <si>
    <t>AXprop</t>
  </si>
  <si>
    <t>BXprop</t>
  </si>
  <si>
    <t>AYprop</t>
  </si>
  <si>
    <t>BYprop</t>
  </si>
  <si>
    <t>Xdiff</t>
  </si>
  <si>
    <t>Ydiff</t>
  </si>
  <si>
    <t>Xdiff squared</t>
  </si>
  <si>
    <t>Ydiff squared</t>
  </si>
  <si>
    <t>weighted Xdiff-squared</t>
  </si>
  <si>
    <t>weighted Ydiff-squared</t>
  </si>
  <si>
    <t>Gower Distance</t>
  </si>
  <si>
    <t>1 less X</t>
  </si>
  <si>
    <t>1 less Y</t>
  </si>
  <si>
    <t>X range</t>
  </si>
  <si>
    <t>Y range</t>
  </si>
  <si>
    <t>=MAX(B2:B3)-MIN(B2:B3)</t>
  </si>
  <si>
    <t>=MAX(C2:C3)-MIN(C2:C3)</t>
  </si>
  <si>
    <t>ABS Xdiff</t>
  </si>
  <si>
    <t>=ABS(B2-B3)</t>
  </si>
  <si>
    <t>=ABS(C2-C3)</t>
  </si>
  <si>
    <t>ABS Ydiff</t>
  </si>
  <si>
    <t>Xdiff over range</t>
  </si>
  <si>
    <t>Ydiff over range</t>
  </si>
  <si>
    <t>=(ABS(B2-B3))/(MAX(B2:B3)-MIN(B2:B3))</t>
  </si>
  <si>
    <t>=(ABS(C2-C3))/(MAX(C2:C3)-MIN(C2:C3))</t>
  </si>
  <si>
    <t>=1-(ABS(B2-B3))/(MAX(B2:B3)-MIN(B2:B3))</t>
  </si>
  <si>
    <t>=1-(ABS(C2-C3))/(MAX(C2:C3)-MIN(C2:C3))</t>
  </si>
  <si>
    <t>=(1-(ABS(B2-B3))/(MAX(B2:B3)-MIN(B2:B3)))-(1-(ABS(C2-C3))/(MAX(C2:C3)-MIN(C2:C3)))</t>
  </si>
  <si>
    <t>=1-(1-(ABS(B2-B3))/(MAX(B2:B3)-MIN(B2:B3)))-(1-(ABS(C2-C3))/(MAX(C2:C3)-MIN(C2:C3)))</t>
  </si>
  <si>
    <t>confirmed with PC-ORD</t>
  </si>
  <si>
    <t>similarity to distance</t>
  </si>
  <si>
    <t>=SQRT(((B2-B3)*(B2-B3))+((C2-C3)*(C2-C3)))</t>
  </si>
  <si>
    <t>twice shared</t>
  </si>
  <si>
    <t>shared over total</t>
  </si>
  <si>
    <t>shared</t>
  </si>
  <si>
    <t>=(B2+B3)+(C2+C3)</t>
  </si>
  <si>
    <t>or</t>
  </si>
  <si>
    <t>total A</t>
  </si>
  <si>
    <t>total B</t>
  </si>
  <si>
    <t>=B2+C2</t>
  </si>
  <si>
    <t>=B3+C3</t>
  </si>
  <si>
    <t>numerator summed</t>
  </si>
  <si>
    <t>denomenator summed</t>
  </si>
  <si>
    <t>=(ABS(B2-B3))+(ABS(C2-C3))</t>
  </si>
  <si>
    <t>=(B2+C2)+(B3+C3)</t>
  </si>
  <si>
    <t>ratio</t>
  </si>
  <si>
    <t>=((ABS(B2-B3))+(ABS(C2-C3)))/((B2+C2)+(B3+C3))</t>
  </si>
  <si>
    <t>total X &amp; Y</t>
  </si>
  <si>
    <t>=MIN(B2,B3)+MIN(C2,C3)</t>
  </si>
  <si>
    <t>=2*(MIN(B2,B3)+MIN(C2,C3))</t>
  </si>
  <si>
    <t>=(2*(MIN(B2,B3)+MIN(C2,C3)))/((B2+B3)+(C2+C3))</t>
  </si>
  <si>
    <t>=1-((2*(MIN(B2,B3)+MIN(C2,C3)))/((B2+B3)+(C2+C3)))</t>
  </si>
  <si>
    <t xml:space="preserve"> 1-[(2 × (min(Ax,Bx)+ min(Ay,By)))/(X+Y)]</t>
  </si>
  <si>
    <t>=(1/(B2+B3))</t>
  </si>
  <si>
    <t>=(1/(C2+C3))</t>
  </si>
  <si>
    <t>=(B2/(B2+C2))</t>
  </si>
  <si>
    <t>=(B3/(B3+C3))</t>
  </si>
  <si>
    <t>=(C2/(B2+C2))</t>
  </si>
  <si>
    <t>=(C3/(B3+C3))</t>
  </si>
  <si>
    <t>=((B2/(B2+C2))-(B3/(B3+C3)))</t>
  </si>
  <si>
    <t>=((C2/(B2+C2))-(C3/(B3+C3)))</t>
  </si>
  <si>
    <t>=(((B2/(B2+C2))-(B3/(B3+C3)))*((B2/(B2+C2))-(B3/(B3+C3))))</t>
  </si>
  <si>
    <t>=(((C2/(B2+C2))-(C3/(B3+C3)))*((C2/(B2+C2))-(C3/(B3+C3))))</t>
  </si>
  <si>
    <t>=((1/(B2+B3))*(((B2/(B2+C2))-(B3/(B3+C3)))*((B2/(B2+C2))-(B3/(B3+C3)))))</t>
  </si>
  <si>
    <t>=((1/(C2+C3))*(((C2/(B2+C2))-(C3/(B3+C3)))*((C2/(B2+C2))-(C3/(B3+C3)))))</t>
  </si>
  <si>
    <t>=(((1/(B2+B3)))*(((B2/(B2+C2))-(B3/(B3+C3)))*((B2/(B2+C2))-(B3/(B3+C3)))))+((1/(C2+C3))*(((C2/(B2+C2))-(C3/(B3+C3)))*((C2/(B2+C2))-(C3/(B3+C3))))))</t>
  </si>
  <si>
    <t>=SQRT(((1/(B2+B3))*(((B2/(B2+C2))-(B3/(B3+C3)))*((B2/(B2+C2))-(B3/(B3+C3)))))+((1/(C2+C3))*(((C2/(B2+C2))-(C3/(B3+C3)))*((C2/(B2+C2))-(C3/(B3+C3))))))</t>
  </si>
  <si>
    <t>=(B2-B3)*(B2-B3)</t>
  </si>
  <si>
    <t>=(C2-C3)*(C2-C3)</t>
  </si>
  <si>
    <t>=((B2-B3)*(B2-B3))+((C2-C3)*(C2-C3))</t>
  </si>
  <si>
    <t>=SQRT((B2-B3)*(B2-B3))+((C2-C3)*(C2-C3))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</si>
</sst>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6" formatCode="0.0000"/>
  </numFmts>
  <fonts count="15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Calibri"/>
      <family val="2"/>
    </font>
    <font>
      <sz val="12"/>
      <color theme="4" tint="-0.499984740745262"/>
      <name val="Calibri"/>
      <family val="2"/>
    </font>
    <font>
      <sz val="12"/>
      <color theme="7" tint="-0.499984740745262"/>
      <name val="Calibri"/>
      <family val="2"/>
    </font>
    <font>
      <b/>
      <sz val="12"/>
      <color theme="7" tint="-0.499984740745262"/>
      <name val="Calibri"/>
      <family val="2"/>
    </font>
    <font>
      <sz val="12"/>
      <color rgb="FF39471D"/>
      <name val="Calibri"/>
      <family val="2"/>
    </font>
    <font>
      <b/>
      <sz val="12"/>
      <color rgb="FF39471D"/>
      <name val="Calibri"/>
      <family val="2"/>
    </font>
    <font>
      <sz val="12"/>
      <name val="Calibri"/>
      <family val="2"/>
    </font>
    <font>
      <b/>
      <sz val="12"/>
      <color theme="5" tint="-0.499984740745262"/>
      <name val="Calibri"/>
      <family val="2"/>
    </font>
    <font>
      <sz val="12"/>
      <color theme="5" tint="-0.499984740745262"/>
      <name val="Calibri"/>
      <family val="2"/>
    </font>
    <font>
      <sz val="12"/>
      <color theme="0" tint="-0.499984740745262"/>
      <name val="Calibri"/>
      <family val="2"/>
    </font>
    <font>
      <sz val="12"/>
      <color rgb="FFCC6C6A"/>
      <name val="Calibri"/>
      <family val="2"/>
    </font>
    <font>
      <b/>
      <sz val="12"/>
      <color rgb="FFCC6C6A"/>
      <name val="Calibri"/>
      <family val="2"/>
    </font>
    <font>
      <sz val="12"/>
      <color theme="0" tint="-0.1499984740745262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2" fontId="3" fillId="4" borderId="0" xfId="0" quotePrefix="1" applyNumberFormat="1" applyFont="1" applyFill="1"/>
    <xf numFmtId="2" fontId="2" fillId="4" borderId="0" xfId="0" quotePrefix="1" applyNumberFormat="1" applyFont="1" applyFill="1"/>
    <xf numFmtId="1" fontId="3" fillId="4" borderId="0" xfId="0" quotePrefix="1" applyNumberFormat="1" applyFont="1" applyFill="1"/>
    <xf numFmtId="2" fontId="0" fillId="4" borderId="0" xfId="0" quotePrefix="1" applyNumberFormat="1" applyFill="1"/>
    <xf numFmtId="2" fontId="4" fillId="2" borderId="0" xfId="0" quotePrefix="1" applyNumberFormat="1" applyFont="1" applyFill="1"/>
    <xf numFmtId="2" fontId="0" fillId="2" borderId="0" xfId="0" applyNumberFormat="1" applyFill="1"/>
    <xf numFmtId="0" fontId="0" fillId="2" borderId="0" xfId="0" applyFill="1" applyAlignment="1">
      <alignment horizontal="center"/>
    </xf>
    <xf numFmtId="0" fontId="0" fillId="5" borderId="0" xfId="0" applyFill="1"/>
    <xf numFmtId="0" fontId="1" fillId="5" borderId="0" xfId="0" applyFont="1" applyFill="1"/>
    <xf numFmtId="0" fontId="5" fillId="2" borderId="0" xfId="0" applyFont="1" applyFill="1"/>
    <xf numFmtId="164" fontId="4" fillId="2" borderId="0" xfId="0" quotePrefix="1" applyNumberFormat="1" applyFont="1" applyFill="1"/>
    <xf numFmtId="2" fontId="5" fillId="2" borderId="0" xfId="0" quotePrefix="1" applyNumberFormat="1" applyFont="1" applyFill="1"/>
    <xf numFmtId="0" fontId="6" fillId="3" borderId="0" xfId="0" applyFont="1" applyFill="1"/>
    <xf numFmtId="0" fontId="7" fillId="3" borderId="0" xfId="0" applyFont="1" applyFill="1"/>
    <xf numFmtId="0" fontId="8" fillId="4" borderId="0" xfId="0" applyFont="1" applyFill="1"/>
    <xf numFmtId="0" fontId="8" fillId="3" borderId="0" xfId="0" applyFont="1" applyFill="1"/>
    <xf numFmtId="0" fontId="6" fillId="3" borderId="0" xfId="0" quotePrefix="1" applyFont="1" applyFill="1"/>
    <xf numFmtId="2" fontId="7" fillId="3" borderId="0" xfId="0" quotePrefix="1" applyNumberFormat="1" applyFont="1" applyFill="1"/>
    <xf numFmtId="0" fontId="9" fillId="2" borderId="0" xfId="0" applyFont="1" applyFill="1"/>
    <xf numFmtId="0" fontId="10" fillId="2" borderId="0" xfId="0" applyFont="1" applyFill="1"/>
    <xf numFmtId="0" fontId="10" fillId="2" borderId="0" xfId="0" quotePrefix="1" applyFont="1" applyFill="1"/>
    <xf numFmtId="0" fontId="8" fillId="2" borderId="0" xfId="0" applyFont="1" applyFill="1"/>
    <xf numFmtId="0" fontId="8" fillId="2" borderId="0" xfId="0" quotePrefix="1" applyFont="1" applyFill="1"/>
    <xf numFmtId="0" fontId="9" fillId="2" borderId="0" xfId="0" quotePrefix="1" applyFont="1" applyFill="1"/>
    <xf numFmtId="2" fontId="9" fillId="2" borderId="0" xfId="0" quotePrefix="1" applyNumberFormat="1" applyFont="1" applyFill="1"/>
    <xf numFmtId="0" fontId="11" fillId="2" borderId="0" xfId="0" applyFont="1" applyFill="1"/>
    <xf numFmtId="0" fontId="12" fillId="2" borderId="0" xfId="0" quotePrefix="1" applyFont="1" applyFill="1"/>
    <xf numFmtId="0" fontId="12" fillId="2" borderId="0" xfId="0" applyFont="1" applyFill="1"/>
    <xf numFmtId="0" fontId="13" fillId="2" borderId="0" xfId="0" quotePrefix="1" applyFont="1" applyFill="1"/>
    <xf numFmtId="166" fontId="4" fillId="2" borderId="0" xfId="0" quotePrefix="1" applyNumberFormat="1" applyFont="1" applyFill="1"/>
    <xf numFmtId="0" fontId="14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C6A"/>
      <color rgb="FFD07876"/>
      <color rgb="FF39471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16</xdr:row>
          <xdr:rowOff>28575</xdr:rowOff>
        </xdr:from>
        <xdr:to>
          <xdr:col>2</xdr:col>
          <xdr:colOff>809625</xdr:colOff>
          <xdr:row>18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5</xdr:row>
          <xdr:rowOff>19050</xdr:rowOff>
        </xdr:from>
        <xdr:to>
          <xdr:col>2</xdr:col>
          <xdr:colOff>381000</xdr:colOff>
          <xdr:row>6</xdr:row>
          <xdr:rowOff>180975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50</xdr:row>
          <xdr:rowOff>0</xdr:rowOff>
        </xdr:from>
        <xdr:to>
          <xdr:col>1</xdr:col>
          <xdr:colOff>523875</xdr:colOff>
          <xdr:row>52</xdr:row>
          <xdr:rowOff>85725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4"/>
  <sheetViews>
    <sheetView tabSelected="1" workbookViewId="0"/>
  </sheetViews>
  <sheetFormatPr defaultRowHeight="15.75" x14ac:dyDescent="0.25"/>
  <cols>
    <col min="1" max="1" width="13.25" customWidth="1"/>
    <col min="2" max="2" width="10.5" customWidth="1"/>
    <col min="3" max="3" width="11.375" customWidth="1"/>
    <col min="4" max="4" width="14.625" customWidth="1"/>
    <col min="10" max="10" width="10" customWidth="1"/>
  </cols>
  <sheetData>
    <row r="1" spans="1:8" s="13" customFormat="1" x14ac:dyDescent="0.25">
      <c r="B1" s="14" t="s">
        <v>4</v>
      </c>
      <c r="C1" s="14" t="s">
        <v>5</v>
      </c>
    </row>
    <row r="2" spans="1:8" s="13" customFormat="1" x14ac:dyDescent="0.25">
      <c r="A2" s="14" t="s">
        <v>2</v>
      </c>
      <c r="B2" s="13">
        <v>3</v>
      </c>
      <c r="C2" s="13">
        <v>7</v>
      </c>
      <c r="D2" s="36">
        <f>SUM(B2:C2)</f>
        <v>10</v>
      </c>
    </row>
    <row r="3" spans="1:8" s="13" customFormat="1" x14ac:dyDescent="0.25">
      <c r="A3" s="14" t="s">
        <v>3</v>
      </c>
      <c r="B3" s="13">
        <v>9</v>
      </c>
      <c r="C3" s="13">
        <v>4</v>
      </c>
      <c r="D3" s="36">
        <f>SUM(B3:C3)</f>
        <v>13</v>
      </c>
    </row>
    <row r="4" spans="1:8" s="13" customFormat="1" x14ac:dyDescent="0.25">
      <c r="B4" s="36">
        <f>SUM(B2:B3)</f>
        <v>12</v>
      </c>
      <c r="C4" s="36">
        <f>SUM(C2:C3)</f>
        <v>11</v>
      </c>
      <c r="D4" s="36">
        <f>SUM(B2:C3)</f>
        <v>23</v>
      </c>
    </row>
    <row r="5" spans="1:8" s="3" customFormat="1" x14ac:dyDescent="0.25">
      <c r="A5" s="4" t="s">
        <v>6</v>
      </c>
      <c r="B5" s="5"/>
      <c r="C5" s="5"/>
      <c r="D5" s="5"/>
    </row>
    <row r="6" spans="1:8" s="3" customFormat="1" x14ac:dyDescent="0.25">
      <c r="A6" s="5"/>
      <c r="B6" s="5"/>
      <c r="C6" s="5"/>
      <c r="D6" s="6"/>
      <c r="F6" s="6" t="s">
        <v>44</v>
      </c>
    </row>
    <row r="7" spans="1:8" s="3" customFormat="1" x14ac:dyDescent="0.25">
      <c r="A7" s="5"/>
      <c r="B7" s="5"/>
      <c r="C7" s="5"/>
      <c r="F7" s="7">
        <f>SQRT(((B2-B3)*(B2-B3))+((C2-C3)*(C2-C3)))</f>
        <v>6.7082039324993694</v>
      </c>
      <c r="H7" s="3" t="s">
        <v>42</v>
      </c>
    </row>
    <row r="8" spans="1:8" s="3" customFormat="1" x14ac:dyDescent="0.25">
      <c r="A8" s="5"/>
      <c r="B8" s="5"/>
      <c r="C8" s="5"/>
      <c r="D8" s="6"/>
    </row>
    <row r="9" spans="1:8" s="3" customFormat="1" x14ac:dyDescent="0.25">
      <c r="A9" s="8" t="s">
        <v>80</v>
      </c>
      <c r="B9" s="5"/>
      <c r="C9" s="8" t="s">
        <v>81</v>
      </c>
      <c r="D9" s="6"/>
    </row>
    <row r="10" spans="1:8" s="3" customFormat="1" x14ac:dyDescent="0.25">
      <c r="A10" s="8">
        <f>(B2-B3)*(B2-B3)</f>
        <v>36</v>
      </c>
      <c r="B10" s="20" t="s">
        <v>8</v>
      </c>
      <c r="C10" s="8">
        <f>(C2-C3)*(C2-C3)</f>
        <v>9</v>
      </c>
      <c r="D10" s="20" t="s">
        <v>8</v>
      </c>
    </row>
    <row r="11" spans="1:8" s="3" customFormat="1" x14ac:dyDescent="0.25">
      <c r="A11" s="6" t="s">
        <v>82</v>
      </c>
      <c r="B11" s="5"/>
      <c r="C11" s="5"/>
      <c r="D11" s="6"/>
    </row>
    <row r="12" spans="1:8" s="3" customFormat="1" x14ac:dyDescent="0.25">
      <c r="A12" s="8">
        <f>(A10)+(C10)</f>
        <v>45</v>
      </c>
      <c r="B12" s="20" t="s">
        <v>9</v>
      </c>
      <c r="C12" s="5"/>
      <c r="D12" s="6"/>
    </row>
    <row r="13" spans="1:8" s="3" customFormat="1" x14ac:dyDescent="0.25">
      <c r="A13" s="6" t="s">
        <v>83</v>
      </c>
      <c r="B13" s="5"/>
      <c r="C13" s="5"/>
      <c r="D13" s="6"/>
    </row>
    <row r="14" spans="1:8" s="3" customFormat="1" x14ac:dyDescent="0.25">
      <c r="A14" s="7">
        <f>SQRT(A12)</f>
        <v>6.7082039324993694</v>
      </c>
      <c r="B14" s="20" t="s">
        <v>10</v>
      </c>
      <c r="C14" s="5"/>
      <c r="D14" s="6"/>
    </row>
    <row r="15" spans="1:8" s="3" customFormat="1" x14ac:dyDescent="0.25">
      <c r="D15" s="9"/>
    </row>
    <row r="16" spans="1:8" s="1" customFormat="1" x14ac:dyDescent="0.25">
      <c r="A16" s="15" t="s">
        <v>7</v>
      </c>
    </row>
    <row r="17" spans="1:13" s="1" customFormat="1" x14ac:dyDescent="0.25">
      <c r="D17" s="10"/>
      <c r="F17" s="10" t="s">
        <v>79</v>
      </c>
    </row>
    <row r="18" spans="1:13" s="1" customFormat="1" x14ac:dyDescent="0.25">
      <c r="D18" s="17"/>
      <c r="F18" s="35">
        <f>SQRT(((1/(B2+B3))*(((B2/(B2+C2))-(B3/(B3+C3)))*((B2/(B2+C2))-(B3/(B3+C3)))))+((1/(C2+C3))*(((C2/(B2+C2))-(C3/(B3+C3)))*((C2/(B2+C2))-(C3/(B3+C3))))))</f>
        <v>0.16375847156451082</v>
      </c>
      <c r="H18" s="1" t="s">
        <v>42</v>
      </c>
    </row>
    <row r="19" spans="1:13" s="1" customFormat="1" x14ac:dyDescent="0.25"/>
    <row r="20" spans="1:13" s="1" customFormat="1" x14ac:dyDescent="0.25"/>
    <row r="21" spans="1:13" s="1" customFormat="1" x14ac:dyDescent="0.25">
      <c r="A21" s="10" t="s">
        <v>66</v>
      </c>
      <c r="C21" s="10" t="s">
        <v>67</v>
      </c>
    </row>
    <row r="22" spans="1:13" s="1" customFormat="1" x14ac:dyDescent="0.25">
      <c r="A22" s="10">
        <f>(1/(B2+B3))</f>
        <v>8.3333333333333329E-2</v>
      </c>
      <c r="B22" s="1" t="s">
        <v>11</v>
      </c>
      <c r="C22" s="10">
        <f>(1/(C2+C3))</f>
        <v>9.0909090909090912E-2</v>
      </c>
      <c r="D22" s="1" t="s">
        <v>12</v>
      </c>
      <c r="I22" s="10"/>
      <c r="L22" s="10"/>
    </row>
    <row r="23" spans="1:13" s="1" customFormat="1" x14ac:dyDescent="0.25">
      <c r="A23" s="10" t="s">
        <v>68</v>
      </c>
      <c r="C23" s="10" t="s">
        <v>69</v>
      </c>
      <c r="E23" s="10" t="s">
        <v>70</v>
      </c>
      <c r="G23" s="10" t="s">
        <v>71</v>
      </c>
      <c r="I23" s="10" t="s">
        <v>72</v>
      </c>
      <c r="L23" s="10" t="s">
        <v>73</v>
      </c>
    </row>
    <row r="24" spans="1:13" s="1" customFormat="1" x14ac:dyDescent="0.25">
      <c r="A24" s="10">
        <f>(B2/(B2+C2))</f>
        <v>0.3</v>
      </c>
      <c r="B24" s="1" t="s">
        <v>13</v>
      </c>
      <c r="C24" s="10">
        <f>(B3/(B3+C3))</f>
        <v>0.69230769230769229</v>
      </c>
      <c r="D24" s="1" t="s">
        <v>14</v>
      </c>
      <c r="E24" s="10">
        <f>(C2/(B2+C2))</f>
        <v>0.7</v>
      </c>
      <c r="F24" s="1" t="s">
        <v>15</v>
      </c>
      <c r="G24" s="10">
        <f>(C3/(B3+C3))</f>
        <v>0.30769230769230771</v>
      </c>
      <c r="H24" s="1" t="s">
        <v>16</v>
      </c>
      <c r="I24" s="10">
        <f>A24-C24</f>
        <v>-0.3923076923076923</v>
      </c>
      <c r="J24" s="1" t="s">
        <v>17</v>
      </c>
      <c r="K24" s="11"/>
      <c r="L24" s="10">
        <f>E24-G24</f>
        <v>0.39230769230769225</v>
      </c>
      <c r="M24" s="1" t="s">
        <v>18</v>
      </c>
    </row>
    <row r="25" spans="1:13" s="1" customFormat="1" x14ac:dyDescent="0.25">
      <c r="A25" s="10" t="s">
        <v>74</v>
      </c>
      <c r="E25" s="10" t="s">
        <v>75</v>
      </c>
      <c r="G25" s="11"/>
      <c r="H25" s="10"/>
    </row>
    <row r="26" spans="1:13" s="1" customFormat="1" x14ac:dyDescent="0.25">
      <c r="A26" s="10">
        <f>I24*I24</f>
        <v>0.15390532544378699</v>
      </c>
      <c r="B26" s="1" t="s">
        <v>19</v>
      </c>
      <c r="E26" s="10">
        <f>L24*L24</f>
        <v>0.15390532544378693</v>
      </c>
      <c r="F26" s="1" t="s">
        <v>20</v>
      </c>
      <c r="G26" s="11"/>
      <c r="H26" s="10"/>
    </row>
    <row r="27" spans="1:13" s="1" customFormat="1" x14ac:dyDescent="0.25">
      <c r="A27" s="10" t="s">
        <v>76</v>
      </c>
      <c r="G27" s="10" t="s">
        <v>77</v>
      </c>
    </row>
    <row r="28" spans="1:13" s="1" customFormat="1" x14ac:dyDescent="0.25">
      <c r="A28" s="16">
        <f>(A22*A26)</f>
        <v>1.2825443786982249E-2</v>
      </c>
      <c r="B28" s="1" t="s">
        <v>21</v>
      </c>
      <c r="G28" s="16">
        <f>(C22*E26)</f>
        <v>1.3991393222162449E-2</v>
      </c>
      <c r="H28" s="1" t="s">
        <v>22</v>
      </c>
    </row>
    <row r="29" spans="1:13" s="1" customFormat="1" x14ac:dyDescent="0.25">
      <c r="A29" s="10" t="s">
        <v>78</v>
      </c>
    </row>
    <row r="30" spans="1:13" s="1" customFormat="1" x14ac:dyDescent="0.25">
      <c r="A30" s="10">
        <f>A28+G28</f>
        <v>2.6816837009144699E-2</v>
      </c>
      <c r="B30" s="1" t="s">
        <v>9</v>
      </c>
    </row>
    <row r="31" spans="1:13" s="1" customFormat="1" x14ac:dyDescent="0.25">
      <c r="A31" s="10" t="s">
        <v>79</v>
      </c>
    </row>
    <row r="32" spans="1:13" s="1" customFormat="1" x14ac:dyDescent="0.25">
      <c r="A32" s="17">
        <f>SQRT(A30)</f>
        <v>0.16375847156451082</v>
      </c>
      <c r="B32" s="1" t="s">
        <v>10</v>
      </c>
    </row>
    <row r="33" spans="1:15" s="1" customFormat="1" x14ac:dyDescent="0.25">
      <c r="D33" s="12"/>
    </row>
    <row r="34" spans="1:15" s="2" customFormat="1" x14ac:dyDescent="0.25">
      <c r="A34" s="19" t="s">
        <v>23</v>
      </c>
      <c r="B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5" s="2" customFormat="1" x14ac:dyDescent="0.25">
      <c r="A35" s="21" t="s">
        <v>0</v>
      </c>
      <c r="B35" s="18"/>
      <c r="C35" s="18"/>
      <c r="D35" s="18"/>
      <c r="E35" s="18"/>
      <c r="F35" s="22" t="s">
        <v>41</v>
      </c>
      <c r="G35" s="18"/>
      <c r="H35" s="18"/>
      <c r="I35" s="18"/>
      <c r="J35" s="18"/>
      <c r="K35" s="18"/>
      <c r="L35" s="18"/>
      <c r="M35" s="18"/>
      <c r="N35" s="18"/>
      <c r="O35" s="18"/>
    </row>
    <row r="36" spans="1:15" s="2" customFormat="1" x14ac:dyDescent="0.25">
      <c r="A36" s="21"/>
      <c r="B36" s="18"/>
      <c r="C36" s="18"/>
      <c r="D36" s="18"/>
      <c r="E36" s="18"/>
      <c r="F36" s="23">
        <f>1-(1-(ABS(B2-B3))/(MAX(B2:B3)-MIN(B2:B3)))-(1-(ABS(C2-C3))/(MAX(C2:C3)-MIN(C2:C3)))</f>
        <v>1</v>
      </c>
      <c r="G36" s="18"/>
      <c r="H36" s="18" t="s">
        <v>42</v>
      </c>
      <c r="I36" s="18"/>
      <c r="J36" s="18"/>
      <c r="K36" s="18"/>
      <c r="L36" s="18"/>
      <c r="M36" s="18"/>
      <c r="N36" s="18"/>
      <c r="O36" s="18"/>
    </row>
    <row r="37" spans="1:15" s="2" customFormat="1" x14ac:dyDescent="0.25">
      <c r="A37" s="22" t="s">
        <v>28</v>
      </c>
      <c r="B37" s="18"/>
      <c r="C37" s="22" t="s">
        <v>29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s="21" customFormat="1" x14ac:dyDescent="0.25">
      <c r="A38" s="22">
        <f>MAX(B2:B3)-MIN(B2:B3)</f>
        <v>6</v>
      </c>
      <c r="B38" s="21" t="s">
        <v>26</v>
      </c>
      <c r="C38" s="22">
        <f>MAX(C2:C3)-MIN(C2:C3)</f>
        <v>3</v>
      </c>
      <c r="D38" s="21" t="s">
        <v>27</v>
      </c>
    </row>
    <row r="39" spans="1:15" s="21" customFormat="1" x14ac:dyDescent="0.25">
      <c r="A39" s="22" t="s">
        <v>31</v>
      </c>
      <c r="C39" s="22" t="s">
        <v>32</v>
      </c>
    </row>
    <row r="40" spans="1:15" s="21" customFormat="1" x14ac:dyDescent="0.25">
      <c r="A40" s="22">
        <f>ABS(B2-B3)</f>
        <v>6</v>
      </c>
      <c r="B40" s="21" t="s">
        <v>30</v>
      </c>
      <c r="C40" s="22">
        <f>ABS(C2-C3)</f>
        <v>3</v>
      </c>
      <c r="D40" s="21" t="s">
        <v>33</v>
      </c>
    </row>
    <row r="41" spans="1:15" s="21" customFormat="1" x14ac:dyDescent="0.25">
      <c r="A41" s="22" t="s">
        <v>36</v>
      </c>
      <c r="C41" s="18"/>
      <c r="D41" s="22" t="s">
        <v>37</v>
      </c>
      <c r="I41" s="18"/>
    </row>
    <row r="42" spans="1:15" s="21" customFormat="1" x14ac:dyDescent="0.25">
      <c r="A42" s="22">
        <f>A40/A38</f>
        <v>1</v>
      </c>
      <c r="B42" s="21" t="s">
        <v>34</v>
      </c>
      <c r="D42" s="22">
        <f>C40/C38</f>
        <v>1</v>
      </c>
      <c r="E42" s="21" t="s">
        <v>35</v>
      </c>
    </row>
    <row r="43" spans="1:15" s="21" customFormat="1" x14ac:dyDescent="0.25">
      <c r="A43" s="22" t="s">
        <v>38</v>
      </c>
      <c r="D43" s="22" t="s">
        <v>39</v>
      </c>
    </row>
    <row r="44" spans="1:15" s="21" customFormat="1" x14ac:dyDescent="0.25">
      <c r="A44" s="22">
        <f>1-A42</f>
        <v>0</v>
      </c>
      <c r="B44" s="21" t="s">
        <v>24</v>
      </c>
      <c r="D44" s="22">
        <f>1-D42</f>
        <v>0</v>
      </c>
      <c r="E44" s="21" t="s">
        <v>25</v>
      </c>
    </row>
    <row r="45" spans="1:15" s="21" customFormat="1" x14ac:dyDescent="0.25">
      <c r="A45" s="22" t="s">
        <v>40</v>
      </c>
    </row>
    <row r="46" spans="1:15" s="21" customFormat="1" x14ac:dyDescent="0.25">
      <c r="A46" s="22">
        <f>A44+D44</f>
        <v>0</v>
      </c>
      <c r="B46" s="21" t="s">
        <v>9</v>
      </c>
    </row>
    <row r="47" spans="1:15" s="21" customFormat="1" x14ac:dyDescent="0.25">
      <c r="A47" s="22" t="s">
        <v>41</v>
      </c>
    </row>
    <row r="48" spans="1:15" s="21" customFormat="1" x14ac:dyDescent="0.25">
      <c r="A48" s="23">
        <f>1-A46</f>
        <v>1</v>
      </c>
      <c r="B48" s="21" t="s">
        <v>43</v>
      </c>
    </row>
    <row r="49" spans="1:12" s="21" customFormat="1" x14ac:dyDescent="0.25"/>
    <row r="50" spans="1:12" s="25" customFormat="1" x14ac:dyDescent="0.25">
      <c r="A50" s="24" t="s">
        <v>1</v>
      </c>
    </row>
    <row r="51" spans="1:12" s="25" customFormat="1" x14ac:dyDescent="0.25">
      <c r="C51" s="31" t="s">
        <v>49</v>
      </c>
      <c r="D51" s="31"/>
      <c r="E51" s="31"/>
      <c r="F51" s="26" t="s">
        <v>59</v>
      </c>
      <c r="J51" s="27"/>
    </row>
    <row r="52" spans="1:12" s="25" customFormat="1" x14ac:dyDescent="0.25">
      <c r="C52" s="31" t="s">
        <v>65</v>
      </c>
      <c r="D52" s="31"/>
      <c r="E52" s="31"/>
      <c r="F52" s="29">
        <f>((ABS(B2-B3))+(ABS(C2-C3)))/((B2+C2)+(B3+C3))</f>
        <v>0.39130434782608697</v>
      </c>
      <c r="H52" s="25" t="s">
        <v>42</v>
      </c>
      <c r="J52" s="27"/>
    </row>
    <row r="53" spans="1:12" s="25" customFormat="1" x14ac:dyDescent="0.25">
      <c r="K53" s="32"/>
    </row>
    <row r="54" spans="1:12" s="25" customFormat="1" x14ac:dyDescent="0.25">
      <c r="A54" s="26" t="s">
        <v>31</v>
      </c>
      <c r="C54" s="26" t="s">
        <v>32</v>
      </c>
      <c r="D54" s="26"/>
      <c r="F54" s="32" t="s">
        <v>48</v>
      </c>
      <c r="K54" s="32"/>
    </row>
    <row r="55" spans="1:12" s="25" customFormat="1" x14ac:dyDescent="0.25">
      <c r="A55" s="26">
        <f>ABS(B2-B3)</f>
        <v>6</v>
      </c>
      <c r="B55" s="27" t="s">
        <v>30</v>
      </c>
      <c r="C55" s="26">
        <f>ABS(C2-C3)</f>
        <v>3</v>
      </c>
      <c r="D55" s="27" t="s">
        <v>33</v>
      </c>
      <c r="F55" s="32">
        <f>(B2+B3)+(C2+C3)</f>
        <v>23</v>
      </c>
      <c r="G55" s="31" t="s">
        <v>60</v>
      </c>
      <c r="K55" s="32"/>
      <c r="L55" s="31"/>
    </row>
    <row r="56" spans="1:12" s="25" customFormat="1" x14ac:dyDescent="0.25">
      <c r="A56" s="26" t="s">
        <v>52</v>
      </c>
      <c r="C56" s="26" t="s">
        <v>53</v>
      </c>
      <c r="D56" s="26"/>
      <c r="F56" s="32" t="s">
        <v>61</v>
      </c>
      <c r="K56" s="32"/>
    </row>
    <row r="57" spans="1:12" s="25" customFormat="1" x14ac:dyDescent="0.25">
      <c r="A57" s="26">
        <f>B2+C2</f>
        <v>10</v>
      </c>
      <c r="B57" s="27" t="s">
        <v>50</v>
      </c>
      <c r="C57" s="26">
        <f>B3+C3</f>
        <v>13</v>
      </c>
      <c r="D57" s="28" t="s">
        <v>51</v>
      </c>
      <c r="F57" s="32">
        <f>MIN(B2,B3)+MIN(C2,C3)</f>
        <v>7</v>
      </c>
      <c r="G57" s="31" t="s">
        <v>47</v>
      </c>
      <c r="K57" s="32"/>
      <c r="L57" s="31"/>
    </row>
    <row r="58" spans="1:12" s="25" customFormat="1" x14ac:dyDescent="0.25">
      <c r="A58" s="26" t="s">
        <v>56</v>
      </c>
      <c r="D58" s="26"/>
      <c r="F58" s="32" t="s">
        <v>62</v>
      </c>
      <c r="K58" s="32"/>
    </row>
    <row r="59" spans="1:12" s="25" customFormat="1" x14ac:dyDescent="0.25">
      <c r="A59" s="26">
        <f>(ABS(B2-B3))+(ABS(C2-C3))</f>
        <v>9</v>
      </c>
      <c r="B59" s="27" t="s">
        <v>54</v>
      </c>
      <c r="D59" s="26"/>
      <c r="F59" s="32">
        <f>2*(MIN(B2,B3)+MIN(C2,C3))</f>
        <v>14</v>
      </c>
      <c r="G59" s="31" t="s">
        <v>45</v>
      </c>
      <c r="K59" s="32"/>
      <c r="L59" s="31"/>
    </row>
    <row r="60" spans="1:12" s="25" customFormat="1" x14ac:dyDescent="0.25">
      <c r="A60" s="26" t="s">
        <v>57</v>
      </c>
      <c r="D60" s="26"/>
      <c r="F60" s="32" t="s">
        <v>63</v>
      </c>
      <c r="K60" s="32"/>
    </row>
    <row r="61" spans="1:12" s="25" customFormat="1" x14ac:dyDescent="0.25">
      <c r="A61" s="26">
        <f>(B2+C2)+(B3+C3)</f>
        <v>23</v>
      </c>
      <c r="B61" s="27" t="s">
        <v>55</v>
      </c>
      <c r="D61" s="26"/>
      <c r="F61" s="32">
        <f>(2*(MIN(B2,B3)+MIN(C2,C3)))/((B2+B3)+(C2+C3))</f>
        <v>0.60869565217391308</v>
      </c>
      <c r="G61" s="31" t="s">
        <v>46</v>
      </c>
      <c r="K61" s="32"/>
      <c r="L61" s="31"/>
    </row>
    <row r="62" spans="1:12" s="25" customFormat="1" x14ac:dyDescent="0.25">
      <c r="A62" s="26" t="s">
        <v>59</v>
      </c>
      <c r="D62" s="26"/>
      <c r="F62" s="32" t="s">
        <v>64</v>
      </c>
      <c r="K62" s="32"/>
    </row>
    <row r="63" spans="1:12" s="25" customFormat="1" x14ac:dyDescent="0.25">
      <c r="A63" s="30">
        <f>((ABS(B2-B3))+(ABS(C2-C3)))/((B2+C2)+(B3+C3))</f>
        <v>0.39130434782608697</v>
      </c>
      <c r="B63" s="27" t="s">
        <v>58</v>
      </c>
      <c r="D63" s="26"/>
      <c r="F63" s="34">
        <f>1-((2*(MIN(B2,B3)+MIN(C2,C3)))/((B2+B3)+(C2+C3)))</f>
        <v>0.39130434782608692</v>
      </c>
      <c r="G63" s="31" t="s">
        <v>43</v>
      </c>
      <c r="K63" s="32"/>
      <c r="L63" s="31"/>
    </row>
    <row r="64" spans="1:12" s="25" customFormat="1" x14ac:dyDescent="0.25">
      <c r="F64" s="33"/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28575</xdr:colOff>
                <xdr:row>16</xdr:row>
                <xdr:rowOff>28575</xdr:rowOff>
              </from>
              <to>
                <xdr:col>2</xdr:col>
                <xdr:colOff>809625</xdr:colOff>
                <xdr:row>18</xdr:row>
                <xdr:rowOff>171450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0</xdr:col>
                <xdr:colOff>28575</xdr:colOff>
                <xdr:row>5</xdr:row>
                <xdr:rowOff>19050</xdr:rowOff>
              </from>
              <to>
                <xdr:col>2</xdr:col>
                <xdr:colOff>381000</xdr:colOff>
                <xdr:row>6</xdr:row>
                <xdr:rowOff>180975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0</xdr:col>
                <xdr:colOff>38100</xdr:colOff>
                <xdr:row>50</xdr:row>
                <xdr:rowOff>0</xdr:rowOff>
              </from>
              <to>
                <xdr:col>1</xdr:col>
                <xdr:colOff>523875</xdr:colOff>
                <xdr:row>52</xdr:row>
                <xdr:rowOff>85725</xdr:rowOff>
              </to>
            </anchor>
          </objectPr>
        </oleObject>
      </mc:Choice>
      <mc:Fallback>
        <oleObject progId="Equation.3" shapeId="1027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Spreadsheet Calculations</vt:lpstr>
    </vt:vector>
  </TitlesOfParts>
  <Company>PSU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JEP</dc:creator>
  <cp:lastModifiedBy>JEP</cp:lastModifiedBy>
  <dcterms:created xsi:type="dcterms:W3CDTF">2015-11-16T16:06:11Z</dcterms:created>
  <dcterms:modified xsi:type="dcterms:W3CDTF">2015-11-17T16:01:51Z</dcterms:modified>
</cp:coreProperties>
</file>